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8Moje projekty\2021 moje projekty\Jancovka_Kyjov\Stavebni_upravy_objektu_cp2650_v_Kyjove_rozpocty\2650_rozpocty_2024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Pol'!$A$1:$U$26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9" i="12"/>
  <c r="I8" i="12" s="1"/>
  <c r="K9" i="12"/>
  <c r="K8" i="12" s="1"/>
  <c r="M9" i="12"/>
  <c r="O9" i="12"/>
  <c r="Q9" i="12"/>
  <c r="Q8" i="12" s="1"/>
  <c r="U9" i="12"/>
  <c r="U8" i="12" s="1"/>
  <c r="I10" i="12"/>
  <c r="K10" i="12"/>
  <c r="M10" i="12"/>
  <c r="M8" i="12" s="1"/>
  <c r="O10" i="12"/>
  <c r="O8" i="12" s="1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G17" i="12"/>
  <c r="I17" i="12"/>
  <c r="O17" i="12"/>
  <c r="Q17" i="12"/>
  <c r="I18" i="12"/>
  <c r="K18" i="12"/>
  <c r="K17" i="12" s="1"/>
  <c r="M18" i="12"/>
  <c r="M17" i="12" s="1"/>
  <c r="O18" i="12"/>
  <c r="Q18" i="12"/>
  <c r="U18" i="12"/>
  <c r="U17" i="12" s="1"/>
  <c r="G19" i="12"/>
  <c r="M19" i="12"/>
  <c r="O19" i="12"/>
  <c r="I20" i="12"/>
  <c r="I19" i="12" s="1"/>
  <c r="K20" i="12"/>
  <c r="K19" i="12" s="1"/>
  <c r="M20" i="12"/>
  <c r="O20" i="12"/>
  <c r="Q20" i="12"/>
  <c r="Q19" i="12" s="1"/>
  <c r="U20" i="12"/>
  <c r="U19" i="12" s="1"/>
  <c r="G21" i="12"/>
  <c r="K21" i="12"/>
  <c r="M21" i="12"/>
  <c r="U21" i="12"/>
  <c r="I22" i="12"/>
  <c r="I21" i="12" s="1"/>
  <c r="K22" i="12"/>
  <c r="M22" i="12"/>
  <c r="O22" i="12"/>
  <c r="O21" i="12" s="1"/>
  <c r="Q22" i="12"/>
  <c r="Q21" i="12" s="1"/>
  <c r="U22" i="12"/>
  <c r="G23" i="12"/>
  <c r="I23" i="12"/>
  <c r="K23" i="12"/>
  <c r="Q23" i="12"/>
  <c r="U23" i="12"/>
  <c r="I24" i="12"/>
  <c r="K24" i="12"/>
  <c r="M24" i="12"/>
  <c r="M23" i="12" s="1"/>
  <c r="O24" i="12"/>
  <c r="O23" i="12" s="1"/>
  <c r="Q24" i="12"/>
  <c r="U24" i="12"/>
  <c r="I55" i="1"/>
  <c r="AZ44" i="1"/>
  <c r="AZ43" i="1"/>
  <c r="F40" i="1"/>
  <c r="G40" i="1"/>
  <c r="H40" i="1"/>
  <c r="I40" i="1"/>
  <c r="J39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<sst xmlns="http://schemas.openxmlformats.org/spreadsheetml/2006/main" count="196" uniqueCount="125">
  <si>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</si>
  <si>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</si>
  <si>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</si>
  <si>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</si>
  <si>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</si>
  <si>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</si>
  <si>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</si>
  <si>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</si>
  <si>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</si>
  <si>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</si>
  <si>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</si>
  <si>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</si>
  <si>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</si>
  <si>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</si>
  <si>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</si>
  <si>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</si>
  <si>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</si>
  <si>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</si>
  <si>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</si>
  <si>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</si>
  <si>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</si>
  <si>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</si>
  <si>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</si>
  <si>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</si>
  <si>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</si>
  <si>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</si>
  <si>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</si>
  <si>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</si>
  <si>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</si>
  <si>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</si>
  <si>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</si>
  <si>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</si>
  <si>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</si>
  <si>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</si>
  <si>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</si>
  <si>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</si>
  <si>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</si>
  <si>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</si>
  <si>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</si>
  <si>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</si>
  <si>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</si>
  <si>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</si>
  <si>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</si>
  <si>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Kyjov</t>
  </si>
  <si>
    <t>Rozpočet:</t>
  </si>
  <si>
    <t>Misto</t>
  </si>
  <si>
    <t>Ing. Vladimír Divácký</t>
  </si>
  <si>
    <t>Stavební úpravy objektu č.p.2650v Kyjově - hudební klub Jančovka</t>
  </si>
  <si>
    <t>Město Kyjov</t>
  </si>
  <si>
    <t>Masarykovo náměstí 30/1</t>
  </si>
  <si>
    <t xml:space="preserve">69701 </t>
  </si>
  <si>
    <t>Rozpočet</t>
  </si>
  <si>
    <t>Celkem za stavbu</t>
  </si>
  <si>
    <t>CZK</t>
  </si>
  <si>
    <t xml:space="preserve">Popis rozpočtu:  - </t>
  </si>
  <si>
    <t>SOUHRNNÝ ROZPOČET</t>
  </si>
  <si>
    <t>+ VEDLEJŠÍ A OSTATNÍ NÁKLADY</t>
  </si>
  <si>
    <t>Rekapitulace dílů</t>
  </si>
  <si>
    <t>Typ dílu</t>
  </si>
  <si>
    <t>VN</t>
  </si>
  <si>
    <t>A</t>
  </si>
  <si>
    <t>SO 01 Hudební klub</t>
  </si>
  <si>
    <t>B</t>
  </si>
  <si>
    <t>SO 02 Zpevněné plochy</t>
  </si>
  <si>
    <t>C</t>
  </si>
  <si>
    <t>SO 03 Oplocení</t>
  </si>
  <si>
    <t>D</t>
  </si>
  <si>
    <t>SO 04 Prodloužení přípojky sdělovacího vedení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</si>
  <si>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</si>
  <si>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</si>
  <si>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</si>
  <si>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</si>
  <si>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</si>
  <si>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</si>
  <si>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</si>
  <si>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</si>
  <si>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</si>
  <si>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</si>
  <si>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</si>
  <si>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</si>
  <si>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</si>
  <si>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</si>
  <si>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</si>
  <si>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</si>
  <si>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</si>
  <si>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</si>
  <si>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</si>
  <si>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</si>
  <si>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</si>
  <si>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</si>
  <si>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</si>
  <si>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</si>
  <si>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</si>
  <si>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</si>
  <si>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</si>
  <si>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</si>
  <si>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005121010R</t>
  </si>
  <si>
    <t>Vybudování zařízení staveniště</t>
  </si>
  <si>
    <t>Soubor</t>
  </si>
  <si>
    <t>POL1_0</t>
  </si>
  <si>
    <t>005121020R</t>
  </si>
  <si>
    <t xml:space="preserve">Provoz zařízení staveniště </t>
  </si>
  <si>
    <t>005121030R</t>
  </si>
  <si>
    <t>Odstranění zařízení staveniště</t>
  </si>
  <si>
    <t>005111021R</t>
  </si>
  <si>
    <t>Vytyčení inženýrských sítí</t>
  </si>
  <si>
    <t>005211080R</t>
  </si>
  <si>
    <t xml:space="preserve">Bezpečnostní a hygienická opatření na staveništi </t>
  </si>
  <si>
    <t>005211040R</t>
  </si>
  <si>
    <t xml:space="preserve">Užívání veřejných ploch a prostranství  </t>
  </si>
  <si>
    <t>005241010R</t>
  </si>
  <si>
    <t xml:space="preserve">Dokumentace skutečného provedení </t>
  </si>
  <si>
    <t>005(upr)</t>
  </si>
  <si>
    <t>Měření hluku dle požadavků (vyjádření) KHS, vyjádření KHS - Č.j.KHSJM 40326/2022/HO/HOK</t>
  </si>
  <si>
    <t>SO 01</t>
  </si>
  <si>
    <t>Dílčí rozpočet - SO 01</t>
  </si>
  <si>
    <t>soubor</t>
  </si>
  <si>
    <t>SO 02</t>
  </si>
  <si>
    <t>Dílčí rozpočet - SO 02</t>
  </si>
  <si>
    <t>SO 03</t>
  </si>
  <si>
    <t>Dílčí rozpočet - SO 03</t>
  </si>
  <si>
    <t>SO 04</t>
  </si>
  <si>
    <t>Dílčí rozpočet - SO 04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</si>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</sst>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/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8"/>
  <sheetViews>
    <sheetView showGridLines="0" tabSelected="1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47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48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 t="s">
        <v>49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50</v>
      </c>
      <c r="D7" s="104" t="s">
        <v>43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1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1"/>
      <c r="J12" s="11"/>
    </row>
    <row r="13" spans="1:15" ht="15.75" customHeight="1" x14ac:dyDescent="0.2">
      <c r="A13" s="4"/>
      <c r="B13" s="40"/>
      <c r="C13" s="122"/>
      <c r="D13" s="125"/>
      <c r="E13" s="125"/>
      <c r="F13" s="125"/>
      <c r="G13" s="125"/>
      <c r="H13" s="28"/>
      <c r="I13" s="32"/>
      <c r="J13" s="49"/>
    </row>
    <row r="14" spans="1:15" ht="24" customHeight="1" x14ac:dyDescent="0.2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v>15851731.93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v>0</v>
      </c>
      <c r="J18" s="82"/>
    </row>
    <row r="19" spans="1:10" ht="23.25" customHeight="1" x14ac:dyDescent="0.2">
      <c r="A19" s="192" t="s">
        <v>59</v>
      </c>
      <c r="B19" s="193" t="s">
        <v>26</v>
      </c>
      <c r="C19" s="56"/>
      <c r="D19" s="57"/>
      <c r="E19" s="80"/>
      <c r="F19" s="81"/>
      <c r="G19" s="80"/>
      <c r="H19" s="81"/>
      <c r="I19" s="80">
        <v>185000</v>
      </c>
      <c r="J19" s="82"/>
    </row>
    <row r="20" spans="1:10" ht="23.25" customHeight="1" x14ac:dyDescent="0.2">
      <c r="A20" s="192" t="s">
        <v>68</v>
      </c>
      <c r="B20" s="193" t="s">
        <v>27</v>
      </c>
      <c r="C20" s="56"/>
      <c r="D20" s="57"/>
      <c r="E20" s="80"/>
      <c r="F20" s="81"/>
      <c r="G20" s="80"/>
      <c r="H20" s="81"/>
      <c r="I20" s="80"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16036731.93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v>16036731.93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v>3367714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v>7.0000000298023196E-2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0" t="s">
        <v>22</v>
      </c>
      <c r="C28" s="151"/>
      <c r="D28" s="151"/>
      <c r="E28" s="152"/>
      <c r="F28" s="153"/>
      <c r="G28" s="154">
        <v>16036731.93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0" t="s">
        <v>35</v>
      </c>
      <c r="C29" s="157"/>
      <c r="D29" s="157"/>
      <c r="E29" s="157"/>
      <c r="F29" s="157"/>
      <c r="G29" s="154">
        <v>19404446</v>
      </c>
      <c r="H29" s="154"/>
      <c r="I29" s="154"/>
      <c r="J29" s="158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45438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52" ht="25.5" hidden="1" customHeight="1" x14ac:dyDescent="0.2">
      <c r="A38" s="129" t="s">
        <v>37</v>
      </c>
      <c r="B38" s="131" t="s">
        <v>16</v>
      </c>
      <c r="C38" s="132" t="s">
        <v>5</v>
      </c>
      <c r="D38" s="133"/>
      <c r="E38" s="133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4" t="s">
        <v>1</v>
      </c>
      <c r="J38" s="134" t="s">
        <v>0</v>
      </c>
    </row>
    <row r="39" spans="1:52" ht="25.5" hidden="1" customHeight="1" x14ac:dyDescent="0.2">
      <c r="A39" s="129">
        <v>1</v>
      </c>
      <c r="B39" s="135" t="s">
        <v>51</v>
      </c>
      <c r="C39" s="136" t="s">
        <v>47</v>
      </c>
      <c r="D39" s="137"/>
      <c r="E39" s="137"/>
      <c r="F39" s="145">
        <v>0</v>
      </c>
      <c r="G39" s="146">
        <v>16036731.93</v>
      </c>
      <c r="H39" s="147">
        <v>3367714</v>
      </c>
      <c r="I39" s="147">
        <v>19404445.93</v>
      </c>
      <c r="J39" s="138">
        <f>IF(CenaCelkemVypocet=0,"",I39/CenaCelkemVypocet*100)</f>
        <v>100</v>
      </c>
    </row>
    <row r="40" spans="1:52" ht="25.5" hidden="1" customHeight="1" x14ac:dyDescent="0.2">
      <c r="A40" s="129"/>
      <c r="B40" s="139" t="s">
        <v>52</v>
      </c>
      <c r="C40" s="140"/>
      <c r="D40" s="140"/>
      <c r="E40" s="141"/>
      <c r="F40" s="148">
        <f>SUMIF(A39:A39,"=1",F39:F39)</f>
        <v>0</v>
      </c>
      <c r="G40" s="149">
        <f>SUMIF(A39:A39,"=1",G39:G39)</f>
        <v>16036731.93</v>
      </c>
      <c r="H40" s="149">
        <f>SUMIF(A39:A39,"=1",H39:H39)</f>
        <v>3367714</v>
      </c>
      <c r="I40" s="149">
        <f>SUMIF(A39:A39,"=1",I39:I39)</f>
        <v>19404445.93</v>
      </c>
      <c r="J40" s="130">
        <f>SUMIF(A39:A39,"=1",J39:J39)</f>
        <v>100</v>
      </c>
    </row>
    <row r="42" spans="1:52" x14ac:dyDescent="0.2">
      <c r="B42" t="s">
        <v>54</v>
      </c>
    </row>
    <row r="43" spans="1:52" x14ac:dyDescent="0.2">
      <c r="B43" s="160" t="s">
        <v>55</v>
      </c>
      <c r="C43" s="160"/>
      <c r="D43" s="160"/>
      <c r="E43" s="160"/>
      <c r="F43" s="160"/>
      <c r="G43" s="160"/>
      <c r="H43" s="160"/>
      <c r="I43" s="160"/>
      <c r="J43" s="160"/>
      <c r="AZ43" s="159" t="str">
        <f>B43</f>
        <v>SOUHRNNÝ ROZPOČET</v>
      </c>
    </row>
    <row r="44" spans="1:52" x14ac:dyDescent="0.2">
      <c r="B44" s="160" t="s">
        <v>56</v>
      </c>
      <c r="C44" s="160"/>
      <c r="D44" s="160"/>
      <c r="E44" s="160"/>
      <c r="F44" s="160"/>
      <c r="G44" s="160"/>
      <c r="H44" s="160"/>
      <c r="I44" s="160"/>
      <c r="J44" s="160"/>
      <c r="AZ44" s="159" t="str">
        <f>B44</f>
        <v>+ VEDLEJŠÍ A OSTATNÍ NÁKLADY</v>
      </c>
    </row>
    <row r="47" spans="1:52" ht="15.75" x14ac:dyDescent="0.25">
      <c r="B47" s="161" t="s">
        <v>57</v>
      </c>
    </row>
    <row r="49" spans="1:10" ht="25.5" customHeight="1" x14ac:dyDescent="0.2">
      <c r="A49" s="162"/>
      <c r="B49" s="168" t="s">
        <v>16</v>
      </c>
      <c r="C49" s="168" t="s">
        <v>5</v>
      </c>
      <c r="D49" s="169"/>
      <c r="E49" s="169"/>
      <c r="F49" s="172" t="s">
        <v>58</v>
      </c>
      <c r="G49" s="172"/>
      <c r="H49" s="172"/>
      <c r="I49" s="173" t="s">
        <v>28</v>
      </c>
      <c r="J49" s="173"/>
    </row>
    <row r="50" spans="1:10" ht="25.5" customHeight="1" x14ac:dyDescent="0.2">
      <c r="A50" s="163"/>
      <c r="B50" s="176" t="s">
        <v>59</v>
      </c>
      <c r="C50" s="177" t="s">
        <v>26</v>
      </c>
      <c r="D50" s="178"/>
      <c r="E50" s="178"/>
      <c r="F50" s="184" t="s">
        <v>59</v>
      </c>
      <c r="G50" s="185"/>
      <c r="H50" s="185"/>
      <c r="I50" s="179">
        <v>185000</v>
      </c>
      <c r="J50" s="179"/>
    </row>
    <row r="51" spans="1:10" ht="25.5" customHeight="1" x14ac:dyDescent="0.2">
      <c r="A51" s="163"/>
      <c r="B51" s="166" t="s">
        <v>60</v>
      </c>
      <c r="C51" s="165" t="s">
        <v>61</v>
      </c>
      <c r="D51" s="167"/>
      <c r="E51" s="167"/>
      <c r="F51" s="186" t="s">
        <v>23</v>
      </c>
      <c r="G51" s="187"/>
      <c r="H51" s="187"/>
      <c r="I51" s="174">
        <v>14693866.699999999</v>
      </c>
      <c r="J51" s="174"/>
    </row>
    <row r="52" spans="1:10" ht="25.5" customHeight="1" x14ac:dyDescent="0.2">
      <c r="A52" s="163"/>
      <c r="B52" s="166" t="s">
        <v>62</v>
      </c>
      <c r="C52" s="165" t="s">
        <v>63</v>
      </c>
      <c r="D52" s="167"/>
      <c r="E52" s="167"/>
      <c r="F52" s="186" t="s">
        <v>23</v>
      </c>
      <c r="G52" s="187"/>
      <c r="H52" s="187"/>
      <c r="I52" s="174">
        <v>726095.94</v>
      </c>
      <c r="J52" s="174"/>
    </row>
    <row r="53" spans="1:10" ht="25.5" customHeight="1" x14ac:dyDescent="0.2">
      <c r="A53" s="163"/>
      <c r="B53" s="166" t="s">
        <v>64</v>
      </c>
      <c r="C53" s="165" t="s">
        <v>65</v>
      </c>
      <c r="D53" s="167"/>
      <c r="E53" s="167"/>
      <c r="F53" s="186" t="s">
        <v>23</v>
      </c>
      <c r="G53" s="187"/>
      <c r="H53" s="187"/>
      <c r="I53" s="174">
        <v>409707.49</v>
      </c>
      <c r="J53" s="174"/>
    </row>
    <row r="54" spans="1:10" ht="25.5" customHeight="1" x14ac:dyDescent="0.2">
      <c r="A54" s="163"/>
      <c r="B54" s="180" t="s">
        <v>66</v>
      </c>
      <c r="C54" s="181" t="s">
        <v>67</v>
      </c>
      <c r="D54" s="182"/>
      <c r="E54" s="182"/>
      <c r="F54" s="188" t="s">
        <v>23</v>
      </c>
      <c r="G54" s="189"/>
      <c r="H54" s="189"/>
      <c r="I54" s="183">
        <v>22061.8</v>
      </c>
      <c r="J54" s="183"/>
    </row>
    <row r="55" spans="1:10" ht="25.5" customHeight="1" x14ac:dyDescent="0.2">
      <c r="A55" s="164"/>
      <c r="B55" s="170" t="s">
        <v>1</v>
      </c>
      <c r="C55" s="170"/>
      <c r="D55" s="171"/>
      <c r="E55" s="171"/>
      <c r="F55" s="190"/>
      <c r="G55" s="191"/>
      <c r="H55" s="191"/>
      <c r="I55" s="175">
        <f>SUM(I50:I54)</f>
        <v>16036731.93</v>
      </c>
      <c r="J55" s="175"/>
    </row>
    <row r="56" spans="1:10" x14ac:dyDescent="0.2">
      <c r="F56" s="127"/>
      <c r="G56" s="128"/>
      <c r="H56" s="127"/>
      <c r="I56" s="128"/>
      <c r="J56" s="128"/>
    </row>
    <row r="57" spans="1:10" x14ac:dyDescent="0.2">
      <c r="F57" s="127"/>
      <c r="G57" s="128"/>
      <c r="H57" s="127"/>
      <c r="I57" s="128"/>
      <c r="J57" s="128"/>
    </row>
    <row r="58" spans="1:10" x14ac:dyDescent="0.2">
      <c r="F58" s="127"/>
      <c r="G58" s="128"/>
      <c r="H58" s="127"/>
      <c r="I58" s="128"/>
      <c r="J58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3:J53"/>
    <mergeCell ref="C53:E53"/>
    <mergeCell ref="I54:J54"/>
    <mergeCell ref="C54:E54"/>
    <mergeCell ref="I55:J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B44:J44"/>
    <mergeCell ref="I49:J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70</v>
      </c>
    </row>
    <row r="2" spans="1:60" ht="24.95" customHeight="1" x14ac:dyDescent="0.2">
      <c r="A2" s="201" t="s">
        <v>69</v>
      </c>
      <c r="B2" s="195"/>
      <c r="C2" s="196" t="s">
        <v>47</v>
      </c>
      <c r="D2" s="197"/>
      <c r="E2" s="197"/>
      <c r="F2" s="197"/>
      <c r="G2" s="203"/>
      <c r="AE2" t="s">
        <v>71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72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73</v>
      </c>
    </row>
    <row r="5" spans="1:60" hidden="1" x14ac:dyDescent="0.2">
      <c r="A5" s="205" t="s">
        <v>74</v>
      </c>
      <c r="B5" s="206"/>
      <c r="C5" s="207"/>
      <c r="D5" s="208"/>
      <c r="E5" s="208"/>
      <c r="F5" s="208"/>
      <c r="G5" s="209"/>
      <c r="AE5" t="s">
        <v>75</v>
      </c>
    </row>
    <row r="7" spans="1:60" ht="38.25" x14ac:dyDescent="0.2">
      <c r="A7" s="214" t="s">
        <v>76</v>
      </c>
      <c r="B7" s="215" t="s">
        <v>77</v>
      </c>
      <c r="C7" s="215" t="s">
        <v>78</v>
      </c>
      <c r="D7" s="214" t="s">
        <v>79</v>
      </c>
      <c r="E7" s="214" t="s">
        <v>80</v>
      </c>
      <c r="F7" s="210" t="s">
        <v>81</v>
      </c>
      <c r="G7" s="230" t="s">
        <v>28</v>
      </c>
      <c r="H7" s="231" t="s">
        <v>29</v>
      </c>
      <c r="I7" s="231" t="s">
        <v>82</v>
      </c>
      <c r="J7" s="231" t="s">
        <v>30</v>
      </c>
      <c r="K7" s="231" t="s">
        <v>83</v>
      </c>
      <c r="L7" s="231" t="s">
        <v>84</v>
      </c>
      <c r="M7" s="231" t="s">
        <v>85</v>
      </c>
      <c r="N7" s="231" t="s">
        <v>86</v>
      </c>
      <c r="O7" s="231" t="s">
        <v>87</v>
      </c>
      <c r="P7" s="231" t="s">
        <v>88</v>
      </c>
      <c r="Q7" s="231" t="s">
        <v>89</v>
      </c>
      <c r="R7" s="231" t="s">
        <v>90</v>
      </c>
      <c r="S7" s="231" t="s">
        <v>91</v>
      </c>
      <c r="T7" s="231" t="s">
        <v>92</v>
      </c>
      <c r="U7" s="217" t="s">
        <v>93</v>
      </c>
    </row>
    <row r="8" spans="1:60" x14ac:dyDescent="0.2">
      <c r="A8" s="232" t="s">
        <v>94</v>
      </c>
      <c r="B8" s="233" t="s">
        <v>59</v>
      </c>
      <c r="C8" s="234" t="s">
        <v>26</v>
      </c>
      <c r="D8" s="235"/>
      <c r="E8" s="236"/>
      <c r="F8" s="237"/>
      <c r="G8" s="237">
        <f>SUMIF(AE9:AE16,"&lt;&gt;NOR",G9:G16)</f>
        <v>185000</v>
      </c>
      <c r="H8" s="237"/>
      <c r="I8" s="237">
        <f>SUM(I9:I16)</f>
        <v>0</v>
      </c>
      <c r="J8" s="237"/>
      <c r="K8" s="237">
        <f>SUM(K9:K16)</f>
        <v>185000</v>
      </c>
      <c r="L8" s="237"/>
      <c r="M8" s="237">
        <f>SUM(M9:M16)</f>
        <v>223850</v>
      </c>
      <c r="N8" s="216"/>
      <c r="O8" s="216">
        <f>SUM(O9:O16)</f>
        <v>0</v>
      </c>
      <c r="P8" s="216"/>
      <c r="Q8" s="216">
        <f>SUM(Q9:Q16)</f>
        <v>0</v>
      </c>
      <c r="R8" s="216"/>
      <c r="S8" s="216"/>
      <c r="T8" s="232"/>
      <c r="U8" s="216">
        <f>SUM(U9:U16)</f>
        <v>0</v>
      </c>
      <c r="AE8" t="s">
        <v>95</v>
      </c>
    </row>
    <row r="9" spans="1:60" outlineLevel="1" x14ac:dyDescent="0.2">
      <c r="A9" s="212">
        <v>1</v>
      </c>
      <c r="B9" s="218" t="s">
        <v>96</v>
      </c>
      <c r="C9" s="245" t="s">
        <v>97</v>
      </c>
      <c r="D9" s="220" t="s">
        <v>98</v>
      </c>
      <c r="E9" s="226">
        <v>1</v>
      </c>
      <c r="F9" s="228">
        <v>20000</v>
      </c>
      <c r="G9" s="228">
        <v>20000</v>
      </c>
      <c r="H9" s="228">
        <v>0</v>
      </c>
      <c r="I9" s="228">
        <f>ROUND(E9*H9,2)</f>
        <v>0</v>
      </c>
      <c r="J9" s="228">
        <v>20000</v>
      </c>
      <c r="K9" s="228">
        <f>ROUND(E9*J9,2)</f>
        <v>20000</v>
      </c>
      <c r="L9" s="228">
        <v>21</v>
      </c>
      <c r="M9" s="228">
        <f>G9*(1+L9/100)</f>
        <v>24200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0</v>
      </c>
      <c r="U9" s="221">
        <f>ROUND(E9*T9,2)</f>
        <v>0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99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8" t="s">
        <v>100</v>
      </c>
      <c r="C10" s="245" t="s">
        <v>101</v>
      </c>
      <c r="D10" s="220" t="s">
        <v>98</v>
      </c>
      <c r="E10" s="226">
        <v>1</v>
      </c>
      <c r="F10" s="228">
        <v>60000</v>
      </c>
      <c r="G10" s="228">
        <v>60000</v>
      </c>
      <c r="H10" s="228">
        <v>0</v>
      </c>
      <c r="I10" s="228">
        <f>ROUND(E10*H10,2)</f>
        <v>0</v>
      </c>
      <c r="J10" s="228">
        <v>60000</v>
      </c>
      <c r="K10" s="228">
        <f>ROUND(E10*J10,2)</f>
        <v>60000</v>
      </c>
      <c r="L10" s="228">
        <v>21</v>
      </c>
      <c r="M10" s="228">
        <f>G10*(1+L10/100)</f>
        <v>72600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0</v>
      </c>
      <c r="U10" s="221">
        <f>ROUND(E10*T10,2)</f>
        <v>0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99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8" t="s">
        <v>102</v>
      </c>
      <c r="C11" s="245" t="s">
        <v>103</v>
      </c>
      <c r="D11" s="220" t="s">
        <v>98</v>
      </c>
      <c r="E11" s="226">
        <v>1</v>
      </c>
      <c r="F11" s="228">
        <v>20000</v>
      </c>
      <c r="G11" s="228">
        <v>20000</v>
      </c>
      <c r="H11" s="228">
        <v>0</v>
      </c>
      <c r="I11" s="228">
        <f>ROUND(E11*H11,2)</f>
        <v>0</v>
      </c>
      <c r="J11" s="228">
        <v>20000</v>
      </c>
      <c r="K11" s="228">
        <f>ROUND(E11*J11,2)</f>
        <v>20000</v>
      </c>
      <c r="L11" s="228">
        <v>21</v>
      </c>
      <c r="M11" s="228">
        <f>G11*(1+L11/100)</f>
        <v>24200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0</v>
      </c>
      <c r="U11" s="221">
        <f>ROUND(E11*T11,2)</f>
        <v>0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99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>
        <v>4</v>
      </c>
      <c r="B12" s="218" t="s">
        <v>104</v>
      </c>
      <c r="C12" s="245" t="s">
        <v>105</v>
      </c>
      <c r="D12" s="220" t="s">
        <v>98</v>
      </c>
      <c r="E12" s="226">
        <v>1</v>
      </c>
      <c r="F12" s="228">
        <v>10000</v>
      </c>
      <c r="G12" s="228">
        <v>10000</v>
      </c>
      <c r="H12" s="228">
        <v>0</v>
      </c>
      <c r="I12" s="228">
        <f>ROUND(E12*H12,2)</f>
        <v>0</v>
      </c>
      <c r="J12" s="228">
        <v>10000</v>
      </c>
      <c r="K12" s="228">
        <f>ROUND(E12*J12,2)</f>
        <v>10000</v>
      </c>
      <c r="L12" s="228">
        <v>21</v>
      </c>
      <c r="M12" s="228">
        <f>G12*(1+L12/100)</f>
        <v>12100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0</v>
      </c>
      <c r="U12" s="221">
        <f>ROUND(E12*T12,2)</f>
        <v>0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99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5</v>
      </c>
      <c r="B13" s="218" t="s">
        <v>106</v>
      </c>
      <c r="C13" s="245" t="s">
        <v>107</v>
      </c>
      <c r="D13" s="220" t="s">
        <v>98</v>
      </c>
      <c r="E13" s="226">
        <v>1</v>
      </c>
      <c r="F13" s="228">
        <v>5000</v>
      </c>
      <c r="G13" s="228">
        <v>5000</v>
      </c>
      <c r="H13" s="228">
        <v>0</v>
      </c>
      <c r="I13" s="228">
        <f>ROUND(E13*H13,2)</f>
        <v>0</v>
      </c>
      <c r="J13" s="228">
        <v>5000</v>
      </c>
      <c r="K13" s="228">
        <f>ROUND(E13*J13,2)</f>
        <v>5000</v>
      </c>
      <c r="L13" s="228">
        <v>21</v>
      </c>
      <c r="M13" s="228">
        <f>G13*(1+L13/100)</f>
        <v>6050</v>
      </c>
      <c r="N13" s="221">
        <v>0</v>
      </c>
      <c r="O13" s="221">
        <f>ROUND(E13*N13,5)</f>
        <v>0</v>
      </c>
      <c r="P13" s="221">
        <v>0</v>
      </c>
      <c r="Q13" s="221">
        <f>ROUND(E13*P13,5)</f>
        <v>0</v>
      </c>
      <c r="R13" s="221"/>
      <c r="S13" s="221"/>
      <c r="T13" s="222">
        <v>0</v>
      </c>
      <c r="U13" s="221">
        <f>ROUND(E13*T13,2)</f>
        <v>0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99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6</v>
      </c>
      <c r="B14" s="218" t="s">
        <v>108</v>
      </c>
      <c r="C14" s="245" t="s">
        <v>109</v>
      </c>
      <c r="D14" s="220" t="s">
        <v>98</v>
      </c>
      <c r="E14" s="226">
        <v>1</v>
      </c>
      <c r="F14" s="228">
        <v>5000</v>
      </c>
      <c r="G14" s="228">
        <v>5000</v>
      </c>
      <c r="H14" s="228">
        <v>0</v>
      </c>
      <c r="I14" s="228">
        <f>ROUND(E14*H14,2)</f>
        <v>0</v>
      </c>
      <c r="J14" s="228">
        <v>5000</v>
      </c>
      <c r="K14" s="228">
        <f>ROUND(E14*J14,2)</f>
        <v>5000</v>
      </c>
      <c r="L14" s="228">
        <v>21</v>
      </c>
      <c r="M14" s="228">
        <f>G14*(1+L14/100)</f>
        <v>6050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0</v>
      </c>
      <c r="U14" s="221">
        <f>ROUND(E14*T14,2)</f>
        <v>0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99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>
        <v>7</v>
      </c>
      <c r="B15" s="218" t="s">
        <v>110</v>
      </c>
      <c r="C15" s="245" t="s">
        <v>111</v>
      </c>
      <c r="D15" s="220" t="s">
        <v>98</v>
      </c>
      <c r="E15" s="226">
        <v>1</v>
      </c>
      <c r="F15" s="228">
        <v>50000</v>
      </c>
      <c r="G15" s="228">
        <v>50000</v>
      </c>
      <c r="H15" s="228">
        <v>0</v>
      </c>
      <c r="I15" s="228">
        <f>ROUND(E15*H15,2)</f>
        <v>0</v>
      </c>
      <c r="J15" s="228">
        <v>50000</v>
      </c>
      <c r="K15" s="228">
        <f>ROUND(E15*J15,2)</f>
        <v>50000</v>
      </c>
      <c r="L15" s="228">
        <v>21</v>
      </c>
      <c r="M15" s="228">
        <f>G15*(1+L15/100)</f>
        <v>60500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0</v>
      </c>
      <c r="U15" s="221">
        <f>ROUND(E15*T15,2)</f>
        <v>0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99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2.5" outlineLevel="1" x14ac:dyDescent="0.2">
      <c r="A16" s="212">
        <v>8</v>
      </c>
      <c r="B16" s="218" t="s">
        <v>112</v>
      </c>
      <c r="C16" s="245" t="s">
        <v>113</v>
      </c>
      <c r="D16" s="220" t="s">
        <v>98</v>
      </c>
      <c r="E16" s="226">
        <v>1</v>
      </c>
      <c r="F16" s="228">
        <v>15000</v>
      </c>
      <c r="G16" s="228">
        <v>15000</v>
      </c>
      <c r="H16" s="228">
        <v>0</v>
      </c>
      <c r="I16" s="228">
        <f>ROUND(E16*H16,2)</f>
        <v>0</v>
      </c>
      <c r="J16" s="228">
        <v>15000</v>
      </c>
      <c r="K16" s="228">
        <f>ROUND(E16*J16,2)</f>
        <v>15000</v>
      </c>
      <c r="L16" s="228">
        <v>21</v>
      </c>
      <c r="M16" s="228">
        <f>G16*(1+L16/100)</f>
        <v>18150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0</v>
      </c>
      <c r="U16" s="221">
        <f>ROUND(E16*T16,2)</f>
        <v>0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99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x14ac:dyDescent="0.2">
      <c r="A17" s="213" t="s">
        <v>94</v>
      </c>
      <c r="B17" s="219" t="s">
        <v>60</v>
      </c>
      <c r="C17" s="246" t="s">
        <v>61</v>
      </c>
      <c r="D17" s="223"/>
      <c r="E17" s="227"/>
      <c r="F17" s="229"/>
      <c r="G17" s="229">
        <f>SUMIF(AE18:AE18,"&lt;&gt;NOR",G18:G18)</f>
        <v>14693866.699999999</v>
      </c>
      <c r="H17" s="229"/>
      <c r="I17" s="229">
        <f>SUM(I18:I18)</f>
        <v>0</v>
      </c>
      <c r="J17" s="229"/>
      <c r="K17" s="229">
        <f>SUM(K18:K18)</f>
        <v>14693866.699999999</v>
      </c>
      <c r="L17" s="229"/>
      <c r="M17" s="229">
        <f>SUM(M18:M18)</f>
        <v>17779578.706999999</v>
      </c>
      <c r="N17" s="224"/>
      <c r="O17" s="224">
        <f>SUM(O18:O18)</f>
        <v>0</v>
      </c>
      <c r="P17" s="224"/>
      <c r="Q17" s="224">
        <f>SUM(Q18:Q18)</f>
        <v>0</v>
      </c>
      <c r="R17" s="224"/>
      <c r="S17" s="224"/>
      <c r="T17" s="225"/>
      <c r="U17" s="224">
        <f>SUM(U18:U18)</f>
        <v>0</v>
      </c>
      <c r="AE17" t="s">
        <v>95</v>
      </c>
    </row>
    <row r="18" spans="1:60" outlineLevel="1" x14ac:dyDescent="0.2">
      <c r="A18" s="212">
        <v>9</v>
      </c>
      <c r="B18" s="218" t="s">
        <v>114</v>
      </c>
      <c r="C18" s="245" t="s">
        <v>115</v>
      </c>
      <c r="D18" s="220" t="s">
        <v>116</v>
      </c>
      <c r="E18" s="226">
        <v>1</v>
      </c>
      <c r="F18" s="228">
        <v>14693866.699999999</v>
      </c>
      <c r="G18" s="228">
        <v>14693866.699999999</v>
      </c>
      <c r="H18" s="228">
        <v>0</v>
      </c>
      <c r="I18" s="228">
        <f>ROUND(E18*H18,2)</f>
        <v>0</v>
      </c>
      <c r="J18" s="228">
        <v>14693866.699999999</v>
      </c>
      <c r="K18" s="228">
        <f>ROUND(E18*J18,2)</f>
        <v>14693866.699999999</v>
      </c>
      <c r="L18" s="228">
        <v>21</v>
      </c>
      <c r="M18" s="228">
        <f>G18*(1+L18/100)</f>
        <v>17779578.706999999</v>
      </c>
      <c r="N18" s="221">
        <v>0</v>
      </c>
      <c r="O18" s="221">
        <f>ROUND(E18*N18,5)</f>
        <v>0</v>
      </c>
      <c r="P18" s="221">
        <v>0</v>
      </c>
      <c r="Q18" s="221">
        <f>ROUND(E18*P18,5)</f>
        <v>0</v>
      </c>
      <c r="R18" s="221"/>
      <c r="S18" s="221"/>
      <c r="T18" s="222">
        <v>0</v>
      </c>
      <c r="U18" s="221">
        <f>ROUND(E18*T18,2)</f>
        <v>0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99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x14ac:dyDescent="0.2">
      <c r="A19" s="213" t="s">
        <v>94</v>
      </c>
      <c r="B19" s="219" t="s">
        <v>62</v>
      </c>
      <c r="C19" s="246" t="s">
        <v>63</v>
      </c>
      <c r="D19" s="223"/>
      <c r="E19" s="227"/>
      <c r="F19" s="229"/>
      <c r="G19" s="229">
        <f>SUMIF(AE20:AE20,"&lt;&gt;NOR",G20:G20)</f>
        <v>726095.94</v>
      </c>
      <c r="H19" s="229"/>
      <c r="I19" s="229">
        <f>SUM(I20:I20)</f>
        <v>0</v>
      </c>
      <c r="J19" s="229"/>
      <c r="K19" s="229">
        <f>SUM(K20:K20)</f>
        <v>726095.94</v>
      </c>
      <c r="L19" s="229"/>
      <c r="M19" s="229">
        <f>SUM(M20:M20)</f>
        <v>878576.08739999996</v>
      </c>
      <c r="N19" s="224"/>
      <c r="O19" s="224">
        <f>SUM(O20:O20)</f>
        <v>0</v>
      </c>
      <c r="P19" s="224"/>
      <c r="Q19" s="224">
        <f>SUM(Q20:Q20)</f>
        <v>0</v>
      </c>
      <c r="R19" s="224"/>
      <c r="S19" s="224"/>
      <c r="T19" s="225"/>
      <c r="U19" s="224">
        <f>SUM(U20:U20)</f>
        <v>0</v>
      </c>
      <c r="AE19" t="s">
        <v>95</v>
      </c>
    </row>
    <row r="20" spans="1:60" outlineLevel="1" x14ac:dyDescent="0.2">
      <c r="A20" s="212">
        <v>10</v>
      </c>
      <c r="B20" s="218" t="s">
        <v>117</v>
      </c>
      <c r="C20" s="245" t="s">
        <v>118</v>
      </c>
      <c r="D20" s="220" t="s">
        <v>116</v>
      </c>
      <c r="E20" s="226">
        <v>1</v>
      </c>
      <c r="F20" s="228">
        <v>726095.94</v>
      </c>
      <c r="G20" s="228">
        <v>726095.94</v>
      </c>
      <c r="H20" s="228">
        <v>0</v>
      </c>
      <c r="I20" s="228">
        <f>ROUND(E20*H20,2)</f>
        <v>0</v>
      </c>
      <c r="J20" s="228">
        <v>726095.94</v>
      </c>
      <c r="K20" s="228">
        <f>ROUND(E20*J20,2)</f>
        <v>726095.94</v>
      </c>
      <c r="L20" s="228">
        <v>21</v>
      </c>
      <c r="M20" s="228">
        <f>G20*(1+L20/100)</f>
        <v>878576.08739999996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0</v>
      </c>
      <c r="U20" s="221">
        <f>ROUND(E20*T20,2)</f>
        <v>0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99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">
      <c r="A21" s="213" t="s">
        <v>94</v>
      </c>
      <c r="B21" s="219" t="s">
        <v>64</v>
      </c>
      <c r="C21" s="246" t="s">
        <v>65</v>
      </c>
      <c r="D21" s="223"/>
      <c r="E21" s="227"/>
      <c r="F21" s="229"/>
      <c r="G21" s="229">
        <f>SUMIF(AE22:AE22,"&lt;&gt;NOR",G22:G22)</f>
        <v>409707.49</v>
      </c>
      <c r="H21" s="229"/>
      <c r="I21" s="229">
        <f>SUM(I22:I22)</f>
        <v>0</v>
      </c>
      <c r="J21" s="229"/>
      <c r="K21" s="229">
        <f>SUM(K22:K22)</f>
        <v>409707.49</v>
      </c>
      <c r="L21" s="229"/>
      <c r="M21" s="229">
        <f>SUM(M22:M22)</f>
        <v>495746.06289999996</v>
      </c>
      <c r="N21" s="224"/>
      <c r="O21" s="224">
        <f>SUM(O22:O22)</f>
        <v>0</v>
      </c>
      <c r="P21" s="224"/>
      <c r="Q21" s="224">
        <f>SUM(Q22:Q22)</f>
        <v>0</v>
      </c>
      <c r="R21" s="224"/>
      <c r="S21" s="224"/>
      <c r="T21" s="225"/>
      <c r="U21" s="224">
        <f>SUM(U22:U22)</f>
        <v>0</v>
      </c>
      <c r="AE21" t="s">
        <v>95</v>
      </c>
    </row>
    <row r="22" spans="1:60" outlineLevel="1" x14ac:dyDescent="0.2">
      <c r="A22" s="212">
        <v>11</v>
      </c>
      <c r="B22" s="218" t="s">
        <v>119</v>
      </c>
      <c r="C22" s="245" t="s">
        <v>120</v>
      </c>
      <c r="D22" s="220" t="s">
        <v>116</v>
      </c>
      <c r="E22" s="226">
        <v>1</v>
      </c>
      <c r="F22" s="228">
        <v>409707.49</v>
      </c>
      <c r="G22" s="228">
        <v>409707.49</v>
      </c>
      <c r="H22" s="228">
        <v>0</v>
      </c>
      <c r="I22" s="228">
        <f>ROUND(E22*H22,2)</f>
        <v>0</v>
      </c>
      <c r="J22" s="228">
        <v>409707.49</v>
      </c>
      <c r="K22" s="228">
        <f>ROUND(E22*J22,2)</f>
        <v>409707.49</v>
      </c>
      <c r="L22" s="228">
        <v>21</v>
      </c>
      <c r="M22" s="228">
        <f>G22*(1+L22/100)</f>
        <v>495746.06289999996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0</v>
      </c>
      <c r="U22" s="221">
        <f>ROUND(E22*T22,2)</f>
        <v>0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99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5.5" x14ac:dyDescent="0.2">
      <c r="A23" s="213" t="s">
        <v>94</v>
      </c>
      <c r="B23" s="219" t="s">
        <v>66</v>
      </c>
      <c r="C23" s="246" t="s">
        <v>67</v>
      </c>
      <c r="D23" s="223"/>
      <c r="E23" s="227"/>
      <c r="F23" s="229"/>
      <c r="G23" s="229">
        <f>SUMIF(AE24:AE24,"&lt;&gt;NOR",G24:G24)</f>
        <v>22061.8</v>
      </c>
      <c r="H23" s="229"/>
      <c r="I23" s="229">
        <f>SUM(I24:I24)</f>
        <v>0</v>
      </c>
      <c r="J23" s="229"/>
      <c r="K23" s="229">
        <f>SUM(K24:K24)</f>
        <v>22061.8</v>
      </c>
      <c r="L23" s="229"/>
      <c r="M23" s="229">
        <f>SUM(M24:M24)</f>
        <v>26694.777999999998</v>
      </c>
      <c r="N23" s="224"/>
      <c r="O23" s="224">
        <f>SUM(O24:O24)</f>
        <v>0</v>
      </c>
      <c r="P23" s="224"/>
      <c r="Q23" s="224">
        <f>SUM(Q24:Q24)</f>
        <v>0</v>
      </c>
      <c r="R23" s="224"/>
      <c r="S23" s="224"/>
      <c r="T23" s="225"/>
      <c r="U23" s="224">
        <f>SUM(U24:U24)</f>
        <v>0</v>
      </c>
      <c r="AE23" t="s">
        <v>95</v>
      </c>
    </row>
    <row r="24" spans="1:60" outlineLevel="1" x14ac:dyDescent="0.2">
      <c r="A24" s="238">
        <v>12</v>
      </c>
      <c r="B24" s="239" t="s">
        <v>121</v>
      </c>
      <c r="C24" s="247" t="s">
        <v>122</v>
      </c>
      <c r="D24" s="240" t="s">
        <v>116</v>
      </c>
      <c r="E24" s="241">
        <v>1</v>
      </c>
      <c r="F24" s="242">
        <v>22061.8</v>
      </c>
      <c r="G24" s="242">
        <v>22061.8</v>
      </c>
      <c r="H24" s="242">
        <v>0</v>
      </c>
      <c r="I24" s="242">
        <f>ROUND(E24*H24,2)</f>
        <v>0</v>
      </c>
      <c r="J24" s="242">
        <v>22061.8</v>
      </c>
      <c r="K24" s="242">
        <f>ROUND(E24*J24,2)</f>
        <v>22061.8</v>
      </c>
      <c r="L24" s="242">
        <v>21</v>
      </c>
      <c r="M24" s="242">
        <f>G24*(1+L24/100)</f>
        <v>26694.777999999998</v>
      </c>
      <c r="N24" s="243">
        <v>0</v>
      </c>
      <c r="O24" s="243">
        <f>ROUND(E24*N24,5)</f>
        <v>0</v>
      </c>
      <c r="P24" s="243">
        <v>0</v>
      </c>
      <c r="Q24" s="243">
        <f>ROUND(E24*P24,5)</f>
        <v>0</v>
      </c>
      <c r="R24" s="243"/>
      <c r="S24" s="243"/>
      <c r="T24" s="244">
        <v>0</v>
      </c>
      <c r="U24" s="243">
        <f>ROUND(E24*T24,2)</f>
        <v>0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99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x14ac:dyDescent="0.2">
      <c r="A25" s="6"/>
      <c r="B25" s="7" t="s">
        <v>123</v>
      </c>
      <c r="C25" s="248" t="s">
        <v>123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C25">
        <v>12</v>
      </c>
      <c r="AD25">
        <v>21</v>
      </c>
    </row>
    <row r="26" spans="1:60" x14ac:dyDescent="0.2">
      <c r="C26" s="249"/>
      <c r="AE26" t="s">
        <v>124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NZXT</dc:creator>
  <cp:lastModifiedBy>NZXT</cp:lastModifiedBy>
  <cp:lastPrinted>2014-02-28T09:52:57Z</cp:lastPrinted>
  <dcterms:created xsi:type="dcterms:W3CDTF">2009-04-08T07:15:50Z</dcterms:created>
  <dcterms:modified xsi:type="dcterms:W3CDTF">2024-05-26T13:03:07Z</dcterms:modified>
</cp:coreProperties>
</file>